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 Patterson\Documents\Personal\Ironmanhacks\"/>
    </mc:Choice>
  </mc:AlternateContent>
  <xr:revisionPtr revIDLastSave="0" documentId="13_ncr:1_{ECD4C626-C025-4BAE-83E3-19BC1BEE9457}" xr6:coauthVersionLast="44" xr6:coauthVersionMax="44" xr10:uidLastSave="{00000000-0000-0000-0000-000000000000}"/>
  <bookViews>
    <workbookView xWindow="-98" yWindow="-98" windowWidth="22695" windowHeight="14595" xr2:uid="{C7B2962A-8B3E-49B9-B6FB-840B45BF778A}"/>
  </bookViews>
  <sheets>
    <sheet name="Full Ironman" sheetId="1" r:id="rId1"/>
    <sheet name="Half Ironm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N7" i="1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G14" i="2" s="1"/>
  <c r="G15" i="2" s="1"/>
  <c r="F8" i="2"/>
  <c r="F14" i="2" s="1"/>
  <c r="F15" i="2" s="1"/>
  <c r="H7" i="2"/>
  <c r="H14" i="2" s="1"/>
  <c r="H15" i="2" s="1"/>
  <c r="G7" i="2"/>
  <c r="F7" i="2"/>
  <c r="H36" i="1" l="1"/>
  <c r="G36" i="1"/>
  <c r="F36" i="1"/>
  <c r="H35" i="1"/>
  <c r="D35" i="1"/>
  <c r="C35" i="1"/>
  <c r="G35" i="1" s="1"/>
  <c r="B35" i="1"/>
  <c r="F35" i="1" s="1"/>
  <c r="H34" i="1"/>
  <c r="G34" i="1"/>
  <c r="F34" i="1"/>
  <c r="F33" i="1"/>
  <c r="D33" i="1"/>
  <c r="H33" i="1" s="1"/>
  <c r="C33" i="1"/>
  <c r="G33" i="1" s="1"/>
  <c r="B33" i="1"/>
  <c r="H32" i="1"/>
  <c r="G32" i="1"/>
  <c r="F32" i="1"/>
  <c r="G31" i="1"/>
  <c r="D31" i="1"/>
  <c r="H31" i="1" s="1"/>
  <c r="C31" i="1"/>
  <c r="B31" i="1"/>
  <c r="F31" i="1" s="1"/>
  <c r="H30" i="1"/>
  <c r="C30" i="1"/>
  <c r="G30" i="1" s="1"/>
  <c r="B30" i="1"/>
  <c r="F30" i="1" s="1"/>
  <c r="H29" i="1"/>
  <c r="G29" i="1"/>
  <c r="F29" i="1"/>
  <c r="H28" i="1"/>
  <c r="G28" i="1"/>
  <c r="F28" i="1"/>
  <c r="H27" i="1"/>
  <c r="G27" i="1"/>
  <c r="F27" i="1"/>
  <c r="B27" i="1"/>
  <c r="H26" i="1"/>
  <c r="G26" i="1"/>
  <c r="F26" i="1"/>
  <c r="H25" i="1"/>
  <c r="H37" i="1" s="1"/>
  <c r="H38" i="1" s="1"/>
  <c r="G25" i="1"/>
  <c r="G37" i="1" s="1"/>
  <c r="G38" i="1" s="1"/>
  <c r="F25" i="1"/>
  <c r="F37" i="1" s="1"/>
  <c r="F38" i="1" s="1"/>
  <c r="E16" i="1"/>
  <c r="F19" i="1" s="1"/>
  <c r="H15" i="1"/>
  <c r="G15" i="1"/>
  <c r="F15" i="1"/>
  <c r="E15" i="1"/>
  <c r="H14" i="1"/>
  <c r="G14" i="1"/>
  <c r="F14" i="1"/>
  <c r="H13" i="1"/>
  <c r="G13" i="1"/>
  <c r="F13" i="1"/>
  <c r="H12" i="1"/>
  <c r="G12" i="1"/>
  <c r="F12" i="1"/>
  <c r="N11" i="1"/>
  <c r="N12" i="1" s="1"/>
  <c r="H11" i="1"/>
  <c r="G11" i="1"/>
  <c r="F11" i="1"/>
  <c r="F17" i="1" s="1"/>
  <c r="F18" i="1" s="1"/>
  <c r="D11" i="1"/>
  <c r="C11" i="1"/>
  <c r="H10" i="1"/>
  <c r="G10" i="1"/>
  <c r="F10" i="1"/>
  <c r="H9" i="1"/>
  <c r="G9" i="1"/>
  <c r="F9" i="1"/>
  <c r="H8" i="1"/>
  <c r="G8" i="1"/>
  <c r="G17" i="1" s="1"/>
  <c r="G18" i="1" s="1"/>
  <c r="F8" i="1"/>
  <c r="N8" i="1"/>
  <c r="H7" i="1"/>
  <c r="H17" i="1" s="1"/>
  <c r="H18" i="1" s="1"/>
  <c r="G7" i="1"/>
  <c r="F7" i="1"/>
  <c r="N13" i="1" l="1"/>
  <c r="H20" i="1"/>
</calcChain>
</file>

<file path=xl/sharedStrings.xml><?xml version="1.0" encoding="utf-8"?>
<sst xmlns="http://schemas.openxmlformats.org/spreadsheetml/2006/main" count="100" uniqueCount="63">
  <si>
    <t>1. Enter nutrition data per serving</t>
  </si>
  <si>
    <t>2. Enter race duration</t>
  </si>
  <si>
    <t>3. Change dosage numbers to meet goal figures (for 70.3)</t>
  </si>
  <si>
    <t>BIKE</t>
  </si>
  <si>
    <t>CHANGE DOSAGE #s</t>
  </si>
  <si>
    <t>Bike: Target carbs</t>
  </si>
  <si>
    <t>Serving</t>
  </si>
  <si>
    <t>Cal</t>
  </si>
  <si>
    <t>Na</t>
  </si>
  <si>
    <t>Carb</t>
  </si>
  <si>
    <t>Dosage</t>
  </si>
  <si>
    <t>Weight</t>
  </si>
  <si>
    <t xml:space="preserve"> .6 g carb/hr per lb</t>
  </si>
  <si>
    <t>Hammer Perpet.</t>
  </si>
  <si>
    <t>kg</t>
  </si>
  <si>
    <t>1 hr</t>
  </si>
  <si>
    <t>Hammer gel</t>
  </si>
  <si>
    <t>lbs</t>
  </si>
  <si>
    <t>Full</t>
  </si>
  <si>
    <t>PH 1500</t>
  </si>
  <si>
    <t>Run: Target carbs</t>
  </si>
  <si>
    <t>PH SweatSalt Electrolyte Capsules</t>
  </si>
  <si>
    <t>.3 g carb/hr per lb</t>
  </si>
  <si>
    <t>H-TWO-O, 790 ml</t>
  </si>
  <si>
    <t>Perpetuem Solids, 3 tablets</t>
  </si>
  <si>
    <t>Sustained Energy 3 scoops</t>
  </si>
  <si>
    <t>Bike + Run</t>
  </si>
  <si>
    <t>SaltStick Caps</t>
  </si>
  <si>
    <t>Water, ML</t>
  </si>
  <si>
    <t>Fluids total</t>
  </si>
  <si>
    <t>Totals</t>
  </si>
  <si>
    <t>Ride duration:</t>
  </si>
  <si>
    <t>HOURLY TARGETS:</t>
  </si>
  <si>
    <t>Tropics</t>
  </si>
  <si>
    <t>Goal</t>
  </si>
  <si>
    <t>RUN</t>
  </si>
  <si>
    <t>24 aid station stops</t>
  </si>
  <si>
    <t>Pretzels - 23g</t>
  </si>
  <si>
    <t>Coke</t>
  </si>
  <si>
    <t>100 Plus - 100ml</t>
  </si>
  <si>
    <t>High5 Gels</t>
  </si>
  <si>
    <t>Banana - 50g</t>
  </si>
  <si>
    <t>Watermelon 100g</t>
  </si>
  <si>
    <t>Jelly beans 25g</t>
  </si>
  <si>
    <t>Sweet buns</t>
  </si>
  <si>
    <t>Dates 25 g</t>
  </si>
  <si>
    <t>Salt mint candy</t>
  </si>
  <si>
    <t>Run duration:</t>
  </si>
  <si>
    <t>&lt;-- Nutrition per hour</t>
  </si>
  <si>
    <t>HOURLY TARGETS</t>
  </si>
  <si>
    <t>&lt;-- Try to match it to these numbers by changing the dosages</t>
  </si>
  <si>
    <t>Temperate</t>
  </si>
  <si>
    <t>Hammer Perpetuem</t>
  </si>
  <si>
    <t>Hammer Gel</t>
  </si>
  <si>
    <t>Bananas</t>
  </si>
  <si>
    <t>Leppin Gel</t>
  </si>
  <si>
    <t>PH salt</t>
  </si>
  <si>
    <t>Leppin Iso</t>
  </si>
  <si>
    <t>Race duration:</t>
  </si>
  <si>
    <t>Hourly goal: 1L of fluid, 300 cal, 800mg Na., 60 carbs</t>
  </si>
  <si>
    <t>Bike holds 2.2 L</t>
  </si>
  <si>
    <t>Need: 1 bottle water (.75 l), available on course</t>
  </si>
  <si>
    <t>1. Enter nutrition data per serving (copy it from the labels of the products)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</si>
</sst>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1" fillId="0" borderId="8" xfId="0" applyFont="1" applyBorder="1"/>
    <xf numFmtId="3" fontId="0" fillId="0" borderId="0" xfId="0" applyNumberFormat="1"/>
    <xf numFmtId="3" fontId="0" fillId="0" borderId="9" xfId="0" applyNumberFormat="1" applyBorder="1"/>
    <xf numFmtId="1" fontId="0" fillId="0" borderId="0" xfId="0" applyNumberFormat="1"/>
    <xf numFmtId="1" fontId="0" fillId="0" borderId="7" xfId="0" applyNumberFormat="1" applyBorder="1"/>
    <xf numFmtId="0" fontId="0" fillId="0" borderId="10" xfId="0" applyBorder="1"/>
    <xf numFmtId="1" fontId="2" fillId="0" borderId="11" xfId="0" applyNumberFormat="1" applyFont="1" applyBorder="1"/>
    <xf numFmtId="0" fontId="2" fillId="0" borderId="7" xfId="0" applyFont="1" applyBorder="1"/>
    <xf numFmtId="0" fontId="2" fillId="0" borderId="12" xfId="0" applyFont="1" applyBorder="1"/>
    <xf numFmtId="1" fontId="2" fillId="0" borderId="13" xfId="0" applyNumberFormat="1" applyFont="1" applyBorder="1"/>
    <xf numFmtId="0" fontId="0" fillId="2" borderId="14" xfId="0" applyFill="1" applyBorder="1"/>
    <xf numFmtId="0" fontId="1" fillId="0" borderId="15" xfId="0" applyFont="1" applyBorder="1"/>
    <xf numFmtId="0" fontId="0" fillId="0" borderId="14" xfId="0" applyBorder="1"/>
    <xf numFmtId="0" fontId="0" fillId="0" borderId="16" xfId="0" applyBorder="1"/>
    <xf numFmtId="1" fontId="3" fillId="3" borderId="0" xfId="0" applyNumberFormat="1" applyFont="1" applyFill="1"/>
    <xf numFmtId="3" fontId="3" fillId="3" borderId="0" xfId="0" applyNumberFormat="1" applyFont="1" applyFill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8" xfId="0" applyBorder="1" applyAlignment="1">
      <alignment horizontal="right"/>
    </xf>
    <xf numFmtId="1" fontId="0" fillId="0" borderId="19" xfId="0" applyNumberFormat="1" applyBorder="1"/>
    <xf numFmtId="0" fontId="0" fillId="0" borderId="15" xfId="0" applyBorder="1"/>
    <xf numFmtId="1" fontId="0" fillId="0" borderId="16" xfId="0" applyNumberFormat="1" applyBorder="1"/>
    <xf numFmtId="0" fontId="1" fillId="0" borderId="17" xfId="0" applyFont="1" applyBorder="1"/>
    <xf numFmtId="3" fontId="0" fillId="0" borderId="18" xfId="0" applyNumberFormat="1" applyBorder="1"/>
    <xf numFmtId="3" fontId="0" fillId="0" borderId="19" xfId="0" applyNumberFormat="1" applyBorder="1"/>
    <xf numFmtId="0" fontId="2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2" fillId="0" borderId="17" xfId="0" applyFont="1" applyBorder="1"/>
    <xf numFmtId="0" fontId="0" fillId="0" borderId="19" xfId="0" applyBorder="1"/>
    <xf numFmtId="0" fontId="0" fillId="0" borderId="9" xfId="0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BA4E-F7A7-4811-93F1-F1817ECB442E}">
  <dimension ref="A1:Q41"/>
  <sheetViews>
    <sheetView tabSelected="1" workbookViewId="0">
      <selection activeCell="O5" sqref="O5"/>
    </sheetView>
  </sheetViews>
  <sheetFormatPr defaultRowHeight="14.25" x14ac:dyDescent="0.45"/>
  <cols>
    <col min="1" max="1" width="23.86328125" customWidth="1"/>
    <col min="4" max="4" width="12.19921875" bestFit="1" customWidth="1"/>
    <col min="7" max="7" width="12.19921875" bestFit="1" customWidth="1"/>
    <col min="8" max="8" width="11.73046875" bestFit="1" customWidth="1"/>
    <col min="14" max="14" width="15.3984375" bestFit="1" customWidth="1"/>
  </cols>
  <sheetData>
    <row r="1" spans="1:17" x14ac:dyDescent="0.45">
      <c r="A1" t="s">
        <v>62</v>
      </c>
    </row>
    <row r="2" spans="1:17" x14ac:dyDescent="0.45">
      <c r="A2" t="s">
        <v>1</v>
      </c>
    </row>
    <row r="3" spans="1:17" x14ac:dyDescent="0.45">
      <c r="A3" t="s">
        <v>2</v>
      </c>
      <c r="Q3" s="1"/>
    </row>
    <row r="5" spans="1:17" ht="14.65" thickBot="1" x14ac:dyDescent="0.5">
      <c r="A5" s="1" t="s">
        <v>3</v>
      </c>
      <c r="E5" s="2" t="s">
        <v>4</v>
      </c>
      <c r="M5" s="3"/>
      <c r="N5" s="4" t="s">
        <v>5</v>
      </c>
    </row>
    <row r="6" spans="1:17" ht="14.65" thickBot="1" x14ac:dyDescent="0.5">
      <c r="A6" s="5" t="s">
        <v>6</v>
      </c>
      <c r="B6" s="6" t="s">
        <v>7</v>
      </c>
      <c r="C6" s="6" t="s">
        <v>8</v>
      </c>
      <c r="D6" s="7" t="s">
        <v>9</v>
      </c>
      <c r="E6" s="8" t="s">
        <v>10</v>
      </c>
      <c r="F6" s="9" t="s">
        <v>7</v>
      </c>
      <c r="G6" s="9" t="s">
        <v>8</v>
      </c>
      <c r="H6" s="10" t="s">
        <v>9</v>
      </c>
      <c r="J6" s="1" t="s">
        <v>11</v>
      </c>
      <c r="M6" s="11"/>
      <c r="N6" s="12" t="s">
        <v>12</v>
      </c>
    </row>
    <row r="7" spans="1:17" x14ac:dyDescent="0.45">
      <c r="A7" s="13" t="s">
        <v>13</v>
      </c>
      <c r="B7" s="14">
        <v>270</v>
      </c>
      <c r="C7" s="14">
        <v>210</v>
      </c>
      <c r="D7" s="15">
        <v>54</v>
      </c>
      <c r="E7" s="16">
        <v>3</v>
      </c>
      <c r="F7" s="17">
        <f t="shared" ref="F7:F15" si="0">B7*E7</f>
        <v>810</v>
      </c>
      <c r="G7" s="17">
        <f t="shared" ref="G7:G11" si="1">C7*E7</f>
        <v>630</v>
      </c>
      <c r="H7" s="18">
        <f>D7*E7</f>
        <v>162</v>
      </c>
      <c r="J7" t="s">
        <v>14</v>
      </c>
      <c r="K7" s="19">
        <v>73</v>
      </c>
      <c r="M7" s="11" t="s">
        <v>15</v>
      </c>
      <c r="N7" s="20">
        <f>0.6*K8</f>
        <v>96.360000000000014</v>
      </c>
    </row>
    <row r="8" spans="1:17" x14ac:dyDescent="0.45">
      <c r="A8" s="13" t="s">
        <v>16</v>
      </c>
      <c r="B8" s="14">
        <v>90</v>
      </c>
      <c r="C8" s="14">
        <v>25</v>
      </c>
      <c r="D8" s="15">
        <v>22</v>
      </c>
      <c r="E8" s="16">
        <v>6</v>
      </c>
      <c r="F8" s="17">
        <f t="shared" si="0"/>
        <v>540</v>
      </c>
      <c r="G8" s="17">
        <f t="shared" si="1"/>
        <v>150</v>
      </c>
      <c r="H8" s="18">
        <f t="shared" ref="H8:H9" si="2">D8*E8</f>
        <v>132</v>
      </c>
      <c r="J8" t="s">
        <v>17</v>
      </c>
      <c r="K8" s="19">
        <f>K7*2.2</f>
        <v>160.60000000000002</v>
      </c>
      <c r="M8" s="21" t="s">
        <v>18</v>
      </c>
      <c r="N8" s="22">
        <f>N7*E18</f>
        <v>481.80000000000007</v>
      </c>
    </row>
    <row r="9" spans="1:17" x14ac:dyDescent="0.45">
      <c r="A9" s="13" t="s">
        <v>19</v>
      </c>
      <c r="B9" s="14">
        <v>61</v>
      </c>
      <c r="C9" s="14">
        <v>750</v>
      </c>
      <c r="D9" s="15">
        <v>15.5</v>
      </c>
      <c r="E9" s="16">
        <v>6</v>
      </c>
      <c r="F9" s="17">
        <f t="shared" si="0"/>
        <v>366</v>
      </c>
      <c r="G9" s="17">
        <f t="shared" si="1"/>
        <v>4500</v>
      </c>
      <c r="H9" s="18">
        <f t="shared" si="2"/>
        <v>93</v>
      </c>
      <c r="M9" s="11"/>
      <c r="N9" s="23" t="s">
        <v>20</v>
      </c>
    </row>
    <row r="10" spans="1:17" x14ac:dyDescent="0.45">
      <c r="A10" s="14" t="s">
        <v>21</v>
      </c>
      <c r="B10" s="14">
        <v>0</v>
      </c>
      <c r="C10" s="14">
        <v>250</v>
      </c>
      <c r="D10" s="14">
        <v>0</v>
      </c>
      <c r="E10" s="16">
        <v>6</v>
      </c>
      <c r="F10" s="17">
        <f t="shared" si="0"/>
        <v>0</v>
      </c>
      <c r="G10" s="17">
        <f t="shared" si="1"/>
        <v>1500</v>
      </c>
      <c r="H10" s="18">
        <f>D10*E10</f>
        <v>0</v>
      </c>
      <c r="M10" s="11"/>
      <c r="N10" s="12" t="s">
        <v>22</v>
      </c>
    </row>
    <row r="11" spans="1:17" x14ac:dyDescent="0.45">
      <c r="A11" s="13" t="s">
        <v>23</v>
      </c>
      <c r="B11" s="14">
        <v>222</v>
      </c>
      <c r="C11" s="14">
        <f>166*2</f>
        <v>332</v>
      </c>
      <c r="D11" s="15">
        <f>27.3*2</f>
        <v>54.6</v>
      </c>
      <c r="E11" s="16">
        <v>0</v>
      </c>
      <c r="F11" s="17">
        <f t="shared" si="0"/>
        <v>0</v>
      </c>
      <c r="G11" s="17">
        <f t="shared" si="1"/>
        <v>0</v>
      </c>
      <c r="H11" s="18">
        <f>D11*E11</f>
        <v>0</v>
      </c>
      <c r="M11" s="11" t="s">
        <v>15</v>
      </c>
      <c r="N11" s="20">
        <f>0.3*K8</f>
        <v>48.180000000000007</v>
      </c>
    </row>
    <row r="12" spans="1:17" x14ac:dyDescent="0.45">
      <c r="A12" s="13" t="s">
        <v>24</v>
      </c>
      <c r="B12" s="14">
        <v>100</v>
      </c>
      <c r="C12" s="14">
        <v>80</v>
      </c>
      <c r="D12" s="15">
        <v>20</v>
      </c>
      <c r="E12" s="16">
        <v>0</v>
      </c>
      <c r="F12">
        <f t="shared" si="0"/>
        <v>0</v>
      </c>
      <c r="G12">
        <f>E12*C12</f>
        <v>0</v>
      </c>
      <c r="H12" s="18">
        <f>E12*D12</f>
        <v>0</v>
      </c>
      <c r="M12" s="21" t="s">
        <v>18</v>
      </c>
      <c r="N12" s="22">
        <f>N11*E38</f>
        <v>192.72000000000003</v>
      </c>
    </row>
    <row r="13" spans="1:17" x14ac:dyDescent="0.45">
      <c r="A13" s="13" t="s">
        <v>25</v>
      </c>
      <c r="B13" s="14">
        <v>320</v>
      </c>
      <c r="C13" s="14">
        <v>220</v>
      </c>
      <c r="D13" s="15">
        <v>69</v>
      </c>
      <c r="E13" s="16">
        <v>0</v>
      </c>
      <c r="F13">
        <f t="shared" si="0"/>
        <v>0</v>
      </c>
      <c r="G13">
        <f>E13*C13</f>
        <v>0</v>
      </c>
      <c r="H13" s="18">
        <f>E13*D13</f>
        <v>0</v>
      </c>
      <c r="M13" s="24" t="s">
        <v>26</v>
      </c>
      <c r="N13" s="25">
        <f>N8+N12</f>
        <v>674.5200000000001</v>
      </c>
    </row>
    <row r="14" spans="1:17" x14ac:dyDescent="0.45">
      <c r="A14" s="13" t="s">
        <v>27</v>
      </c>
      <c r="B14" s="14">
        <v>0</v>
      </c>
      <c r="C14" s="14">
        <v>215</v>
      </c>
      <c r="D14" s="15">
        <v>0</v>
      </c>
      <c r="E14" s="16">
        <v>0</v>
      </c>
      <c r="F14">
        <f t="shared" si="0"/>
        <v>0</v>
      </c>
      <c r="G14">
        <f>E14*C14</f>
        <v>0</v>
      </c>
      <c r="H14" s="18">
        <f>E14*D14</f>
        <v>0</v>
      </c>
    </row>
    <row r="15" spans="1:17" ht="14.65" thickBot="1" x14ac:dyDescent="0.5">
      <c r="A15" s="26" t="s">
        <v>28</v>
      </c>
      <c r="B15" s="26"/>
      <c r="C15" s="26"/>
      <c r="D15" s="26"/>
      <c r="E15" s="27">
        <f>800+700+1000</f>
        <v>2500</v>
      </c>
      <c r="F15" s="28">
        <f t="shared" si="0"/>
        <v>0</v>
      </c>
      <c r="G15" s="28">
        <f>C15*E15</f>
        <v>0</v>
      </c>
      <c r="H15" s="29">
        <f>D15*E15</f>
        <v>0</v>
      </c>
    </row>
    <row r="16" spans="1:17" x14ac:dyDescent="0.45">
      <c r="A16" s="14" t="s">
        <v>29</v>
      </c>
      <c r="E16">
        <f>2500+790</f>
        <v>3290</v>
      </c>
    </row>
    <row r="17" spans="1:9" x14ac:dyDescent="0.45">
      <c r="E17" t="s">
        <v>30</v>
      </c>
      <c r="F17" s="17">
        <f>SUM(F7:F16)</f>
        <v>1716</v>
      </c>
      <c r="G17" s="17">
        <f>SUM(G7:G16)</f>
        <v>6780</v>
      </c>
      <c r="H17" s="17">
        <f>SUM(H7:H16)</f>
        <v>387</v>
      </c>
    </row>
    <row r="18" spans="1:9" x14ac:dyDescent="0.45">
      <c r="D18" t="s">
        <v>31</v>
      </c>
      <c r="E18" s="2">
        <v>5</v>
      </c>
      <c r="F18" s="30">
        <f>F17/E18</f>
        <v>343.2</v>
      </c>
      <c r="G18" s="31">
        <f>G17/E18</f>
        <v>1356</v>
      </c>
      <c r="H18" s="30">
        <f>H17/E18</f>
        <v>77.400000000000006</v>
      </c>
    </row>
    <row r="19" spans="1:9" ht="14.65" thickBot="1" x14ac:dyDescent="0.5">
      <c r="F19">
        <f>E16/E18</f>
        <v>658</v>
      </c>
    </row>
    <row r="20" spans="1:9" ht="28.5" x14ac:dyDescent="0.45">
      <c r="C20" s="32" t="s">
        <v>32</v>
      </c>
      <c r="D20" s="33" t="s">
        <v>33</v>
      </c>
      <c r="E20" s="33" t="s">
        <v>34</v>
      </c>
      <c r="F20" s="33">
        <v>300</v>
      </c>
      <c r="G20" s="34">
        <v>1412</v>
      </c>
      <c r="H20" s="35">
        <f>N7</f>
        <v>96.360000000000014</v>
      </c>
      <c r="I20" t="s">
        <v>50</v>
      </c>
    </row>
    <row r="21" spans="1:9" ht="14.65" thickBot="1" x14ac:dyDescent="0.5">
      <c r="C21" s="36"/>
      <c r="D21" s="28"/>
      <c r="E21" s="28"/>
      <c r="F21" s="28"/>
      <c r="G21" s="28"/>
      <c r="H21" s="37"/>
    </row>
    <row r="23" spans="1:9" ht="14.65" thickBot="1" x14ac:dyDescent="0.5">
      <c r="A23" s="1" t="s">
        <v>35</v>
      </c>
      <c r="B23" t="s">
        <v>36</v>
      </c>
      <c r="E23" s="2" t="s">
        <v>4</v>
      </c>
    </row>
    <row r="24" spans="1:9" ht="14.65" thickBot="1" x14ac:dyDescent="0.5">
      <c r="A24" s="5" t="s">
        <v>6</v>
      </c>
      <c r="B24" s="6" t="s">
        <v>7</v>
      </c>
      <c r="C24" s="6" t="s">
        <v>8</v>
      </c>
      <c r="D24" s="7" t="s">
        <v>9</v>
      </c>
      <c r="E24" s="8" t="s">
        <v>10</v>
      </c>
      <c r="F24" s="9" t="s">
        <v>7</v>
      </c>
      <c r="G24" s="9" t="s">
        <v>8</v>
      </c>
      <c r="H24" s="10" t="s">
        <v>9</v>
      </c>
    </row>
    <row r="25" spans="1:9" x14ac:dyDescent="0.45">
      <c r="A25" s="13" t="s">
        <v>16</v>
      </c>
      <c r="B25" s="14">
        <v>90</v>
      </c>
      <c r="C25" s="14">
        <v>25</v>
      </c>
      <c r="D25" s="15">
        <v>22</v>
      </c>
      <c r="E25" s="38">
        <v>0</v>
      </c>
      <c r="F25" s="39">
        <f>B25*E25</f>
        <v>0</v>
      </c>
      <c r="G25" s="39">
        <f>C25*E25</f>
        <v>0</v>
      </c>
      <c r="H25" s="40">
        <f>D25*E25</f>
        <v>0</v>
      </c>
    </row>
    <row r="26" spans="1:9" x14ac:dyDescent="0.45">
      <c r="A26" s="14" t="s">
        <v>21</v>
      </c>
      <c r="B26" s="14">
        <v>0</v>
      </c>
      <c r="C26" s="14">
        <v>250</v>
      </c>
      <c r="D26" s="14">
        <v>0</v>
      </c>
      <c r="E26" s="16">
        <v>15</v>
      </c>
      <c r="F26" s="17">
        <f>B26*E26</f>
        <v>0</v>
      </c>
      <c r="G26" s="17">
        <f>C26*E26</f>
        <v>3750</v>
      </c>
      <c r="H26" s="18">
        <f>D26*E26</f>
        <v>0</v>
      </c>
    </row>
    <row r="27" spans="1:9" x14ac:dyDescent="0.45">
      <c r="A27" s="13" t="s">
        <v>37</v>
      </c>
      <c r="B27" s="14">
        <f>380/4</f>
        <v>95</v>
      </c>
      <c r="C27" s="14">
        <v>450</v>
      </c>
      <c r="D27" s="15">
        <v>23</v>
      </c>
      <c r="E27" s="16">
        <v>0</v>
      </c>
      <c r="F27" s="17">
        <f t="shared" ref="F27:F36" si="3">B27*E27</f>
        <v>0</v>
      </c>
      <c r="G27" s="17">
        <f t="shared" ref="G27:G36" si="4">C27*E27</f>
        <v>0</v>
      </c>
      <c r="H27" s="18">
        <f t="shared" ref="H27:H36" si="5">D27*E27</f>
        <v>0</v>
      </c>
    </row>
    <row r="28" spans="1:9" x14ac:dyDescent="0.45">
      <c r="A28" s="13" t="s">
        <v>38</v>
      </c>
      <c r="B28" s="14">
        <v>139</v>
      </c>
      <c r="C28" s="14">
        <v>13.6</v>
      </c>
      <c r="D28" s="15">
        <v>37</v>
      </c>
      <c r="E28" s="16">
        <v>0</v>
      </c>
      <c r="F28" s="17">
        <f t="shared" si="3"/>
        <v>0</v>
      </c>
      <c r="G28" s="17">
        <f t="shared" si="4"/>
        <v>0</v>
      </c>
      <c r="H28" s="18">
        <f t="shared" si="5"/>
        <v>0</v>
      </c>
    </row>
    <row r="29" spans="1:9" x14ac:dyDescent="0.45">
      <c r="A29" s="13" t="s">
        <v>39</v>
      </c>
      <c r="B29" s="14">
        <v>27</v>
      </c>
      <c r="C29" s="14">
        <v>48</v>
      </c>
      <c r="D29" s="15">
        <v>7</v>
      </c>
      <c r="E29" s="16">
        <v>2</v>
      </c>
      <c r="F29" s="17">
        <f t="shared" si="3"/>
        <v>54</v>
      </c>
      <c r="G29" s="17">
        <f t="shared" si="4"/>
        <v>96</v>
      </c>
      <c r="H29" s="18">
        <f t="shared" si="5"/>
        <v>14</v>
      </c>
    </row>
    <row r="30" spans="1:9" x14ac:dyDescent="0.45">
      <c r="A30" s="13" t="s">
        <v>40</v>
      </c>
      <c r="B30" s="14">
        <f>224*0.4</f>
        <v>89.600000000000009</v>
      </c>
      <c r="C30" s="14">
        <f>110*0.4</f>
        <v>44</v>
      </c>
      <c r="D30" s="15">
        <v>23</v>
      </c>
      <c r="E30" s="16">
        <v>12</v>
      </c>
      <c r="F30" s="17">
        <f t="shared" si="3"/>
        <v>1075.2</v>
      </c>
      <c r="G30" s="17">
        <f t="shared" si="4"/>
        <v>528</v>
      </c>
      <c r="H30" s="18">
        <f t="shared" si="5"/>
        <v>276</v>
      </c>
    </row>
    <row r="31" spans="1:9" x14ac:dyDescent="0.45">
      <c r="A31" s="13" t="s">
        <v>41</v>
      </c>
      <c r="B31" s="14">
        <f>89/2</f>
        <v>44.5</v>
      </c>
      <c r="C31" s="14">
        <f>1/2</f>
        <v>0.5</v>
      </c>
      <c r="D31" s="15">
        <f>23/2</f>
        <v>11.5</v>
      </c>
      <c r="E31" s="16">
        <v>0</v>
      </c>
      <c r="F31" s="17">
        <f t="shared" si="3"/>
        <v>0</v>
      </c>
      <c r="G31" s="17">
        <f t="shared" si="4"/>
        <v>0</v>
      </c>
      <c r="H31" s="18">
        <f t="shared" si="5"/>
        <v>0</v>
      </c>
    </row>
    <row r="32" spans="1:9" x14ac:dyDescent="0.45">
      <c r="A32" s="13" t="s">
        <v>42</v>
      </c>
      <c r="B32" s="14">
        <v>30</v>
      </c>
      <c r="C32" s="14">
        <v>1</v>
      </c>
      <c r="D32" s="15">
        <v>8</v>
      </c>
      <c r="E32" s="16">
        <v>1</v>
      </c>
      <c r="F32" s="17">
        <f t="shared" si="3"/>
        <v>30</v>
      </c>
      <c r="G32" s="17">
        <f t="shared" si="4"/>
        <v>1</v>
      </c>
      <c r="H32" s="18">
        <f t="shared" si="5"/>
        <v>8</v>
      </c>
    </row>
    <row r="33" spans="1:9" x14ac:dyDescent="0.45">
      <c r="A33" s="13" t="s">
        <v>43</v>
      </c>
      <c r="B33" s="14">
        <f>375/4</f>
        <v>93.75</v>
      </c>
      <c r="C33" s="14">
        <f>50/4</f>
        <v>12.5</v>
      </c>
      <c r="D33" s="15">
        <f>94/4</f>
        <v>23.5</v>
      </c>
      <c r="E33" s="16">
        <v>1</v>
      </c>
      <c r="F33" s="17">
        <f t="shared" si="3"/>
        <v>93.75</v>
      </c>
      <c r="G33" s="17">
        <f t="shared" si="4"/>
        <v>12.5</v>
      </c>
      <c r="H33" s="18">
        <f t="shared" si="5"/>
        <v>23.5</v>
      </c>
    </row>
    <row r="34" spans="1:9" x14ac:dyDescent="0.45">
      <c r="A34" s="13" t="s">
        <v>44</v>
      </c>
      <c r="B34" s="14"/>
      <c r="C34" s="14"/>
      <c r="D34" s="15"/>
      <c r="E34" s="16">
        <v>0</v>
      </c>
      <c r="F34" s="17">
        <f t="shared" si="3"/>
        <v>0</v>
      </c>
      <c r="G34" s="17">
        <f t="shared" si="4"/>
        <v>0</v>
      </c>
      <c r="H34" s="18">
        <f t="shared" si="5"/>
        <v>0</v>
      </c>
    </row>
    <row r="35" spans="1:9" x14ac:dyDescent="0.45">
      <c r="A35" s="13" t="s">
        <v>45</v>
      </c>
      <c r="B35" s="14">
        <f>282/4</f>
        <v>70.5</v>
      </c>
      <c r="C35" s="14">
        <f>2/4</f>
        <v>0.5</v>
      </c>
      <c r="D35" s="15">
        <f>75/4</f>
        <v>18.75</v>
      </c>
      <c r="E35" s="16">
        <v>0</v>
      </c>
      <c r="F35" s="17">
        <f t="shared" si="3"/>
        <v>0</v>
      </c>
      <c r="G35" s="17">
        <f t="shared" si="4"/>
        <v>0</v>
      </c>
      <c r="H35" s="18">
        <f t="shared" si="5"/>
        <v>0</v>
      </c>
    </row>
    <row r="36" spans="1:9" ht="14.65" thickBot="1" x14ac:dyDescent="0.5">
      <c r="A36" s="26" t="s">
        <v>46</v>
      </c>
      <c r="B36" s="26"/>
      <c r="C36" s="26"/>
      <c r="D36" s="26"/>
      <c r="E36" s="27">
        <v>0</v>
      </c>
      <c r="F36" s="28">
        <f t="shared" si="3"/>
        <v>0</v>
      </c>
      <c r="G36" s="28">
        <f t="shared" si="4"/>
        <v>0</v>
      </c>
      <c r="H36" s="29">
        <f t="shared" si="5"/>
        <v>0</v>
      </c>
    </row>
    <row r="37" spans="1:9" x14ac:dyDescent="0.45">
      <c r="E37" t="s">
        <v>30</v>
      </c>
      <c r="F37" s="17">
        <f>SUM(F25:F36)</f>
        <v>1252.95</v>
      </c>
      <c r="G37" s="17">
        <f>SUM(G25:G36)</f>
        <v>4387.5</v>
      </c>
      <c r="H37" s="17">
        <f>SUM(H25:H36)</f>
        <v>321.5</v>
      </c>
    </row>
    <row r="38" spans="1:9" x14ac:dyDescent="0.45">
      <c r="D38" t="s">
        <v>47</v>
      </c>
      <c r="E38" s="2">
        <v>4</v>
      </c>
      <c r="F38" s="30">
        <f>F37/E38</f>
        <v>313.23750000000001</v>
      </c>
      <c r="G38" s="31">
        <f>G37/E38</f>
        <v>1096.875</v>
      </c>
      <c r="H38" s="30">
        <f>H37/E38</f>
        <v>80.375</v>
      </c>
      <c r="I38" t="s">
        <v>48</v>
      </c>
    </row>
    <row r="39" spans="1:9" ht="14.65" thickBot="1" x14ac:dyDescent="0.5"/>
    <row r="40" spans="1:9" ht="28.5" x14ac:dyDescent="0.45">
      <c r="C40" s="32" t="s">
        <v>49</v>
      </c>
      <c r="D40" s="33" t="s">
        <v>33</v>
      </c>
      <c r="E40" s="33" t="s">
        <v>34</v>
      </c>
      <c r="F40" s="33">
        <v>300</v>
      </c>
      <c r="G40" s="34">
        <v>1412</v>
      </c>
      <c r="H40" s="35">
        <v>49</v>
      </c>
      <c r="I40" t="s">
        <v>50</v>
      </c>
    </row>
    <row r="41" spans="1:9" ht="14.65" thickBot="1" x14ac:dyDescent="0.5">
      <c r="C41" s="36"/>
      <c r="D41" s="28" t="s">
        <v>51</v>
      </c>
      <c r="E41" s="28" t="s">
        <v>34</v>
      </c>
      <c r="F41" s="28">
        <v>300</v>
      </c>
      <c r="G41" s="28">
        <v>1412</v>
      </c>
      <c r="H41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FBB7-00BB-49FC-9039-523F4EC65CDD}">
  <dimension ref="A1:I22"/>
  <sheetViews>
    <sheetView workbookViewId="0">
      <selection activeCell="C25" sqref="C25"/>
    </sheetView>
  </sheetViews>
  <sheetFormatPr defaultRowHeight="14.25" x14ac:dyDescent="0.45"/>
  <cols>
    <col min="1" max="1" width="16.46484375" customWidth="1"/>
    <col min="4" max="4" width="12.19921875" bestFit="1" customWidth="1"/>
    <col min="7" max="7" width="12.19921875" bestFit="1" customWidth="1"/>
    <col min="8" max="8" width="4.33203125" bestFit="1" customWidth="1"/>
  </cols>
  <sheetData>
    <row r="1" spans="1:9" x14ac:dyDescent="0.45">
      <c r="A1" t="s">
        <v>0</v>
      </c>
    </row>
    <row r="2" spans="1:9" x14ac:dyDescent="0.45">
      <c r="A2" t="s">
        <v>1</v>
      </c>
    </row>
    <row r="3" spans="1:9" x14ac:dyDescent="0.45">
      <c r="A3" t="s">
        <v>2</v>
      </c>
    </row>
    <row r="5" spans="1:9" ht="14.65" thickBot="1" x14ac:dyDescent="0.5">
      <c r="E5" s="2" t="s">
        <v>4</v>
      </c>
    </row>
    <row r="6" spans="1:9" x14ac:dyDescent="0.45">
      <c r="A6" s="41" t="s">
        <v>6</v>
      </c>
      <c r="B6" s="42" t="s">
        <v>7</v>
      </c>
      <c r="C6" s="42" t="s">
        <v>8</v>
      </c>
      <c r="D6" s="43" t="s">
        <v>9</v>
      </c>
      <c r="E6" s="44" t="s">
        <v>10</v>
      </c>
      <c r="F6" s="33" t="s">
        <v>7</v>
      </c>
      <c r="G6" s="33" t="s">
        <v>8</v>
      </c>
      <c r="H6" s="45" t="s">
        <v>9</v>
      </c>
    </row>
    <row r="7" spans="1:9" x14ac:dyDescent="0.45">
      <c r="A7" s="13" t="s">
        <v>52</v>
      </c>
      <c r="B7" s="14">
        <v>135</v>
      </c>
      <c r="C7" s="14">
        <v>210</v>
      </c>
      <c r="D7" s="15">
        <v>54</v>
      </c>
      <c r="E7" s="16">
        <v>4</v>
      </c>
      <c r="F7">
        <f t="shared" ref="F7:F13" si="0">B7*E7</f>
        <v>540</v>
      </c>
      <c r="G7">
        <f t="shared" ref="G7:G13" si="1">C7*E7</f>
        <v>840</v>
      </c>
      <c r="H7" s="46">
        <f>D7*E7</f>
        <v>216</v>
      </c>
    </row>
    <row r="8" spans="1:9" x14ac:dyDescent="0.45">
      <c r="A8" s="13" t="s">
        <v>53</v>
      </c>
      <c r="B8" s="14">
        <v>90</v>
      </c>
      <c r="C8" s="14">
        <v>25</v>
      </c>
      <c r="D8" s="15">
        <v>21</v>
      </c>
      <c r="E8" s="16">
        <v>1</v>
      </c>
      <c r="F8">
        <f t="shared" si="0"/>
        <v>90</v>
      </c>
      <c r="G8">
        <f t="shared" si="1"/>
        <v>25</v>
      </c>
      <c r="H8" s="46">
        <f t="shared" ref="H8:H12" si="2">D8*E8</f>
        <v>21</v>
      </c>
    </row>
    <row r="9" spans="1:9" x14ac:dyDescent="0.45">
      <c r="A9" s="13" t="s">
        <v>54</v>
      </c>
      <c r="B9" s="14">
        <v>72</v>
      </c>
      <c r="C9" s="14">
        <v>1</v>
      </c>
      <c r="D9" s="15">
        <v>19</v>
      </c>
      <c r="E9" s="16">
        <v>0</v>
      </c>
      <c r="F9">
        <f t="shared" si="0"/>
        <v>0</v>
      </c>
      <c r="G9">
        <f t="shared" si="1"/>
        <v>0</v>
      </c>
      <c r="H9" s="46">
        <f t="shared" si="2"/>
        <v>0</v>
      </c>
    </row>
    <row r="10" spans="1:9" x14ac:dyDescent="0.45">
      <c r="A10" s="13" t="s">
        <v>55</v>
      </c>
      <c r="B10" s="14">
        <v>100</v>
      </c>
      <c r="C10" s="14">
        <v>56.3</v>
      </c>
      <c r="D10" s="15">
        <v>25</v>
      </c>
      <c r="E10" s="16">
        <v>0</v>
      </c>
      <c r="F10">
        <f t="shared" si="0"/>
        <v>0</v>
      </c>
      <c r="G10">
        <f t="shared" si="1"/>
        <v>0</v>
      </c>
      <c r="H10" s="46">
        <f>D10*E10</f>
        <v>0</v>
      </c>
    </row>
    <row r="11" spans="1:9" x14ac:dyDescent="0.45">
      <c r="A11" s="13" t="s">
        <v>19</v>
      </c>
      <c r="B11" s="14">
        <v>62</v>
      </c>
      <c r="C11" s="14">
        <v>750</v>
      </c>
      <c r="D11" s="15">
        <v>15.5</v>
      </c>
      <c r="E11" s="16">
        <v>2</v>
      </c>
      <c r="F11">
        <f t="shared" si="0"/>
        <v>124</v>
      </c>
      <c r="G11">
        <f t="shared" si="1"/>
        <v>1500</v>
      </c>
      <c r="H11" s="46">
        <f t="shared" si="2"/>
        <v>31</v>
      </c>
    </row>
    <row r="12" spans="1:9" x14ac:dyDescent="0.45">
      <c r="A12" s="14" t="s">
        <v>56</v>
      </c>
      <c r="B12" s="14">
        <v>0</v>
      </c>
      <c r="C12" s="14">
        <v>250</v>
      </c>
      <c r="D12" s="14">
        <v>0</v>
      </c>
      <c r="E12" s="16">
        <v>2</v>
      </c>
      <c r="F12">
        <f t="shared" si="0"/>
        <v>0</v>
      </c>
      <c r="G12">
        <f t="shared" si="1"/>
        <v>500</v>
      </c>
      <c r="H12" s="46">
        <f t="shared" si="2"/>
        <v>0</v>
      </c>
    </row>
    <row r="13" spans="1:9" ht="14.65" thickBot="1" x14ac:dyDescent="0.5">
      <c r="A13" s="26" t="s">
        <v>57</v>
      </c>
      <c r="B13" s="26">
        <v>204</v>
      </c>
      <c r="C13" s="26">
        <v>22</v>
      </c>
      <c r="D13" s="26">
        <v>54</v>
      </c>
      <c r="E13" s="27">
        <v>0</v>
      </c>
      <c r="F13" s="28">
        <f t="shared" si="0"/>
        <v>0</v>
      </c>
      <c r="G13" s="28">
        <f t="shared" si="1"/>
        <v>0</v>
      </c>
      <c r="H13" s="29">
        <f>D13*E13</f>
        <v>0</v>
      </c>
    </row>
    <row r="14" spans="1:9" x14ac:dyDescent="0.45">
      <c r="E14" t="s">
        <v>30</v>
      </c>
      <c r="F14">
        <f>SUM(F7:F13)</f>
        <v>754</v>
      </c>
      <c r="G14">
        <f>SUM(G7:G13)</f>
        <v>2865</v>
      </c>
      <c r="H14">
        <f>SUM(H7:H13)</f>
        <v>268</v>
      </c>
    </row>
    <row r="15" spans="1:9" x14ac:dyDescent="0.45">
      <c r="D15" t="s">
        <v>58</v>
      </c>
      <c r="E15" s="2">
        <v>2.5</v>
      </c>
      <c r="F15" s="47">
        <f>F14/E15</f>
        <v>301.60000000000002</v>
      </c>
      <c r="G15" s="47">
        <f>G14/E15</f>
        <v>1146</v>
      </c>
      <c r="H15" s="47">
        <f>H14/E15</f>
        <v>107.2</v>
      </c>
      <c r="I15" t="s">
        <v>48</v>
      </c>
    </row>
    <row r="17" spans="1:9" x14ac:dyDescent="0.45">
      <c r="E17" t="s">
        <v>34</v>
      </c>
      <c r="F17">
        <v>300</v>
      </c>
      <c r="G17">
        <v>800</v>
      </c>
      <c r="H17">
        <v>60</v>
      </c>
      <c r="I17" t="s">
        <v>50</v>
      </c>
    </row>
    <row r="20" spans="1:9" x14ac:dyDescent="0.45">
      <c r="A20" t="s">
        <v>59</v>
      </c>
    </row>
    <row r="21" spans="1:9" x14ac:dyDescent="0.45">
      <c r="A21" t="s">
        <v>60</v>
      </c>
    </row>
    <row r="22" spans="1:9" x14ac:dyDescent="0.45">
      <c r="A2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Ironman</vt:lpstr>
      <vt:lpstr>Half Ironman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Patterson</dc:creator>
  <cp:lastModifiedBy>Andrew Patterson</cp:lastModifiedBy>
  <dcterms:created xsi:type="dcterms:W3CDTF">2019-10-01T00:32:02Z</dcterms:created>
  <dcterms:modified xsi:type="dcterms:W3CDTF">2019-10-01T01:21:46Z</dcterms:modified>
</cp:coreProperties>
</file>